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65158479-27CC-4209-93B4-8744F8278EB1}"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38" l="1"/>
  <c r="H20" i="38"/>
  <c r="D14" i="38"/>
  <c r="E13" i="38"/>
  <c r="D12" i="38"/>
  <c r="H3" i="38"/>
  <c r="D24" i="38" s="1"/>
  <c r="D33" i="37"/>
  <c r="H20" i="37"/>
  <c r="D14" i="37"/>
  <c r="E13" i="37"/>
  <c r="D12" i="37"/>
  <c r="H3" i="37"/>
  <c r="D24" i="37" s="1"/>
  <c r="D33" i="36"/>
  <c r="H20" i="36"/>
  <c r="D14" i="36"/>
  <c r="E13" i="36"/>
  <c r="D12" i="36"/>
  <c r="H3" i="36"/>
  <c r="D27" i="36" s="1"/>
  <c r="D33" i="35"/>
  <c r="H20" i="35"/>
  <c r="D14" i="35"/>
  <c r="H21" i="35" s="1"/>
  <c r="E13" i="35"/>
  <c r="D12" i="35"/>
  <c r="H3" i="35"/>
  <c r="D27" i="35" s="1"/>
  <c r="D33" i="34"/>
  <c r="H20" i="34"/>
  <c r="D14" i="34"/>
  <c r="E13" i="34"/>
  <c r="D12" i="34"/>
  <c r="H3" i="34"/>
  <c r="D24" i="34" s="1"/>
  <c r="D33" i="33"/>
  <c r="H20" i="33"/>
  <c r="D14" i="33"/>
  <c r="H21" i="33" s="1"/>
  <c r="E13" i="33"/>
  <c r="D12" i="33"/>
  <c r="H3" i="33"/>
  <c r="D24" i="33" s="1"/>
  <c r="D33" i="32"/>
  <c r="H20" i="32"/>
  <c r="D14" i="32"/>
  <c r="E13" i="32"/>
  <c r="D12" i="32"/>
  <c r="H3" i="32"/>
  <c r="D24" i="32" s="1"/>
  <c r="N25" i="17"/>
  <c r="N23" i="17"/>
  <c r="N21" i="17"/>
  <c r="N19" i="17"/>
  <c r="N17" i="17"/>
  <c r="N15" i="17"/>
  <c r="N13" i="17"/>
  <c r="J11" i="17"/>
  <c r="H21" i="32" l="1"/>
  <c r="D31" i="32" s="1"/>
  <c r="H21" i="34"/>
  <c r="D31" i="34" s="1"/>
  <c r="H21" i="37"/>
  <c r="H22" i="37" s="1"/>
  <c r="H25" i="37" s="1"/>
  <c r="H21" i="36"/>
  <c r="D31" i="36" s="1"/>
  <c r="H21" i="38"/>
  <c r="D31" i="38" s="1"/>
  <c r="D27" i="37"/>
  <c r="D37" i="37" s="1"/>
  <c r="D35" i="38"/>
  <c r="D23" i="38"/>
  <c r="D27" i="38"/>
  <c r="D35" i="37"/>
  <c r="D23" i="37"/>
  <c r="D31" i="37"/>
  <c r="D37" i="36"/>
  <c r="D26" i="36"/>
  <c r="D24" i="36"/>
  <c r="D31" i="35"/>
  <c r="H22" i="35"/>
  <c r="H25" i="35" s="1"/>
  <c r="D37" i="35"/>
  <c r="D26" i="35"/>
  <c r="D24" i="35"/>
  <c r="D35" i="34"/>
  <c r="D23" i="34"/>
  <c r="D27" i="34"/>
  <c r="D23" i="33"/>
  <c r="D35" i="33"/>
  <c r="D31" i="33"/>
  <c r="D27" i="33"/>
  <c r="D35" i="32"/>
  <c r="D23" i="32"/>
  <c r="D27" i="32"/>
  <c r="H22" i="36" l="1"/>
  <c r="H25" i="36" s="1"/>
  <c r="I21" i="17" s="1"/>
  <c r="D26" i="37"/>
  <c r="D37" i="38"/>
  <c r="D26" i="38"/>
  <c r="H22" i="38"/>
  <c r="H25" i="38" s="1"/>
  <c r="G18" i="37"/>
  <c r="G17" i="37"/>
  <c r="H11" i="37"/>
  <c r="G16" i="37"/>
  <c r="G15" i="37"/>
  <c r="H12" i="37"/>
  <c r="G14" i="37" s="1"/>
  <c r="G19" i="37"/>
  <c r="D23" i="36"/>
  <c r="D35" i="36"/>
  <c r="G16" i="35"/>
  <c r="G17" i="35"/>
  <c r="G15" i="35"/>
  <c r="G18" i="35"/>
  <c r="G19" i="35"/>
  <c r="H12" i="35"/>
  <c r="G14" i="35" s="1"/>
  <c r="H11" i="35"/>
  <c r="D23" i="35"/>
  <c r="D35" i="35"/>
  <c r="D37" i="34"/>
  <c r="D26" i="34"/>
  <c r="H22" i="34"/>
  <c r="H25" i="34" s="1"/>
  <c r="I17" i="17" s="1"/>
  <c r="D26" i="33"/>
  <c r="D37" i="33"/>
  <c r="H22" i="33"/>
  <c r="H25" i="33" s="1"/>
  <c r="D37" i="32"/>
  <c r="D26" i="32"/>
  <c r="H22" i="32"/>
  <c r="H25" i="32" s="1"/>
  <c r="I19" i="17"/>
  <c r="I23" i="17"/>
  <c r="H12" i="36" l="1"/>
  <c r="G14" i="36" s="1"/>
  <c r="G19" i="36"/>
  <c r="G15" i="36"/>
  <c r="G16" i="36"/>
  <c r="G17" i="36"/>
  <c r="H11" i="36"/>
  <c r="G18" i="36"/>
  <c r="H28" i="37"/>
  <c r="H29" i="37" s="1"/>
  <c r="H31" i="37" s="1"/>
  <c r="G18" i="38"/>
  <c r="G17" i="38"/>
  <c r="G16" i="38"/>
  <c r="G15" i="38"/>
  <c r="G19" i="38"/>
  <c r="H12" i="38"/>
  <c r="G14" i="38" s="1"/>
  <c r="H11" i="38"/>
  <c r="I25" i="17"/>
  <c r="H28" i="35"/>
  <c r="H29" i="35" s="1"/>
  <c r="H31" i="35" s="1"/>
  <c r="G18" i="34"/>
  <c r="G17" i="34"/>
  <c r="H11" i="34"/>
  <c r="G16" i="34"/>
  <c r="G15" i="34"/>
  <c r="H12" i="34"/>
  <c r="G14" i="34" s="1"/>
  <c r="G19" i="34"/>
  <c r="G16" i="33"/>
  <c r="G15" i="33"/>
  <c r="H11" i="33"/>
  <c r="G19" i="33"/>
  <c r="H12" i="33"/>
  <c r="G14" i="33" s="1"/>
  <c r="G18" i="33"/>
  <c r="G17" i="33"/>
  <c r="I15" i="17"/>
  <c r="G18" i="32"/>
  <c r="G17" i="32"/>
  <c r="H11" i="32"/>
  <c r="G16" i="32"/>
  <c r="G15" i="32"/>
  <c r="G19" i="32"/>
  <c r="H12" i="32"/>
  <c r="G14" i="32" s="1"/>
  <c r="I13" i="17"/>
  <c r="H28" i="36" l="1"/>
  <c r="H29" i="36" s="1"/>
  <c r="H31" i="36" s="1"/>
  <c r="H28" i="33"/>
  <c r="H29" i="33" s="1"/>
  <c r="H31" i="33" s="1"/>
  <c r="O15" i="17" s="1"/>
  <c r="H28" i="38"/>
  <c r="H29" i="38" s="1"/>
  <c r="H31" i="38" s="1"/>
  <c r="H28" i="34"/>
  <c r="H29" i="34" s="1"/>
  <c r="H31" i="34" s="1"/>
  <c r="O17" i="17" s="1"/>
  <c r="H28" i="32"/>
  <c r="H29" i="32" s="1"/>
  <c r="H31" i="32" s="1"/>
  <c r="O13" i="17" s="1"/>
  <c r="H23" i="17"/>
  <c r="H19" i="17"/>
  <c r="H17" i="17"/>
  <c r="H15" i="17"/>
  <c r="H13" i="17"/>
  <c r="H25" i="17"/>
  <c r="H21" i="17"/>
  <c r="H3" i="16"/>
  <c r="D12" i="16"/>
  <c r="L21" i="17" l="1"/>
  <c r="M15" i="17"/>
  <c r="L15" i="17"/>
  <c r="L13" i="17"/>
  <c r="M13" i="17"/>
  <c r="D24" i="16"/>
  <c r="D27" i="16"/>
  <c r="D37" i="16" s="1"/>
  <c r="L23" i="17"/>
  <c r="L19" i="17"/>
  <c r="L17" i="17"/>
  <c r="M17" i="17"/>
  <c r="L25" i="17"/>
  <c r="O19" i="17"/>
  <c r="M19" i="17"/>
  <c r="O21" i="17"/>
  <c r="M21" i="17"/>
  <c r="O23" i="17"/>
  <c r="M23" i="17"/>
  <c r="D23" i="16"/>
  <c r="D35" i="16"/>
  <c r="H11" i="17"/>
  <c r="D26" i="16" l="1"/>
  <c r="O25" i="17"/>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l="1"/>
  <c r="G19" i="16"/>
  <c r="G16" i="16"/>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47F72F24-FAC7-4C09-98C2-9242E060D662}">
      <text>
        <r>
          <rPr>
            <b/>
            <sz val="10"/>
            <color indexed="17"/>
            <rFont val="Tahoma"/>
            <family val="2"/>
            <charset val="238"/>
          </rPr>
          <t>število ur delovne obveznosti delavca v ostalih dneh tedna z delovno soboto</t>
        </r>
      </text>
    </comment>
    <comment ref="H7" authorId="1" shapeId="0" xr:uid="{98184CFB-453A-40DE-8880-6A27996CE24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E2BB285-F27A-4FE6-B906-25DB22AF139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FFE4294-F127-4762-B74B-39A26914EF3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F18D7336-43D9-4773-B04C-EA4E261E732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5DE110A-62E1-49A6-ADB5-B566300AD8C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A841D704-6C0B-4884-A0DE-ED7640EE403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6597A4C-BAC7-40B4-9CC4-2210A64ECA85}">
      <text>
        <r>
          <rPr>
            <b/>
            <sz val="10"/>
            <color indexed="17"/>
            <rFont val="Tahoma"/>
            <family val="2"/>
            <charset val="238"/>
          </rPr>
          <t>vpišite v obliki
1,0000</t>
        </r>
        <r>
          <rPr>
            <sz val="8"/>
            <color indexed="81"/>
            <rFont val="Tahoma"/>
            <family val="2"/>
            <charset val="238"/>
          </rPr>
          <t xml:space="preserve">
</t>
        </r>
      </text>
    </comment>
    <comment ref="D17" authorId="2" shapeId="0" xr:uid="{D771B685-4AD9-4355-9419-AE87A9AD38B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9D13A64-0BE6-4800-AB6D-68180CEF501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3D674BD7-93D7-4E5B-8FEB-277F0804551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7C129370-4D6E-4EF9-AF82-EBE62F423C66}">
      <text>
        <r>
          <rPr>
            <b/>
            <sz val="10"/>
            <color indexed="17"/>
            <rFont val="Tahoma"/>
            <family val="2"/>
            <charset val="238"/>
          </rPr>
          <t>znesek urne osnove za delo, ki bi jo delavec imel, če bi delal v mesecu zadržanosti</t>
        </r>
      </text>
    </comment>
    <comment ref="D23" authorId="0" shapeId="0" xr:uid="{893B7679-8E01-4D0D-9C28-EBC3C9014C08}">
      <text>
        <r>
          <rPr>
            <b/>
            <sz val="10"/>
            <color indexed="17"/>
            <rFont val="Tahoma"/>
            <family val="2"/>
            <charset val="238"/>
          </rPr>
          <t xml:space="preserve">spodnji limit preračunan na število ur zadržanosti
</t>
        </r>
      </text>
    </comment>
    <comment ref="D26" authorId="0" shapeId="0" xr:uid="{119633C1-2D41-4C66-93C1-1F006B9927BB}">
      <text>
        <r>
          <rPr>
            <b/>
            <sz val="10"/>
            <color indexed="17"/>
            <rFont val="Tahoma"/>
            <family val="2"/>
            <charset val="238"/>
          </rPr>
          <t xml:space="preserve">spodnji limit preračunan na število ur zadržanosti
</t>
        </r>
      </text>
    </comment>
    <comment ref="B39" authorId="2" shapeId="0" xr:uid="{E4698FF2-E926-41DE-A887-B2B1E3AC906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E1E8A402-448F-4CE0-A363-6B9B7CB5413A}">
      <text>
        <r>
          <rPr>
            <b/>
            <sz val="10"/>
            <color indexed="17"/>
            <rFont val="Tahoma"/>
            <family val="2"/>
            <charset val="238"/>
          </rPr>
          <t>število ur delovne obveznosti delavca v ostalih dneh tedna z delovno soboto</t>
        </r>
      </text>
    </comment>
    <comment ref="H7" authorId="1" shapeId="0" xr:uid="{D2E67EFD-FB74-46BE-9F16-3C02CED8932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4446B36-06B8-438A-B74C-18411D7AF42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C14F237E-302A-430B-815C-79ACEF804D6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A92FE1E-A2CE-48CD-8640-A5D025C70AE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69D22D0-9F00-4B1B-B2F3-0245A72E266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E03C492-F98C-40E5-BE8E-A98FA61BA78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F51F988-39C7-4B58-B140-CBACDD005BEA}">
      <text>
        <r>
          <rPr>
            <b/>
            <sz val="10"/>
            <color indexed="17"/>
            <rFont val="Tahoma"/>
            <family val="2"/>
            <charset val="238"/>
          </rPr>
          <t>vpišite v obliki
1,0000</t>
        </r>
        <r>
          <rPr>
            <sz val="8"/>
            <color indexed="81"/>
            <rFont val="Tahoma"/>
            <family val="2"/>
            <charset val="238"/>
          </rPr>
          <t xml:space="preserve">
</t>
        </r>
      </text>
    </comment>
    <comment ref="D17" authorId="2" shapeId="0" xr:uid="{73AB9514-5B8D-4E93-8391-CF1E4C60949C}">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FA12F1E-BED1-4300-AC8B-89D0BA673E6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CA4FAFE-1B34-4D44-A184-616FADADF87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FEF2B9F-DB79-4C8E-955E-1A6AAEEACAC2}">
      <text>
        <r>
          <rPr>
            <b/>
            <sz val="10"/>
            <color indexed="17"/>
            <rFont val="Tahoma"/>
            <family val="2"/>
            <charset val="238"/>
          </rPr>
          <t>znesek urne osnove za delo, ki bi jo delavec imel, če bi delal v mesecu zadržanosti</t>
        </r>
      </text>
    </comment>
    <comment ref="D23" authorId="0" shapeId="0" xr:uid="{F8B638E4-59B6-485D-9367-3B493F364E66}">
      <text>
        <r>
          <rPr>
            <b/>
            <sz val="10"/>
            <color indexed="17"/>
            <rFont val="Tahoma"/>
            <family val="2"/>
            <charset val="238"/>
          </rPr>
          <t xml:space="preserve">spodnji limit preračunan na število ur zadržanosti
</t>
        </r>
      </text>
    </comment>
    <comment ref="D26" authorId="0" shapeId="0" xr:uid="{20BCD93B-8CB3-4679-BFF4-95A0E4D6511C}">
      <text>
        <r>
          <rPr>
            <b/>
            <sz val="10"/>
            <color indexed="17"/>
            <rFont val="Tahoma"/>
            <family val="2"/>
            <charset val="238"/>
          </rPr>
          <t xml:space="preserve">spodnji limit preračunan na število ur zadržanosti
</t>
        </r>
      </text>
    </comment>
    <comment ref="B39" authorId="2" shapeId="0" xr:uid="{9267B994-AA25-4DFD-97F0-E084A7D4891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7D34792-C079-4029-9DB3-729757390BBC}">
      <text>
        <r>
          <rPr>
            <b/>
            <sz val="10"/>
            <color indexed="17"/>
            <rFont val="Tahoma"/>
            <family val="2"/>
            <charset val="238"/>
          </rPr>
          <t>število ur delovne obveznosti delavca v ostalih dneh tedna z delovno soboto</t>
        </r>
      </text>
    </comment>
    <comment ref="H7" authorId="1" shapeId="0" xr:uid="{C350057F-F3FE-4B03-B9F4-0CFBEC778C5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A69AC7E0-150D-4AB4-B055-677CB5B56C0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CC9DCE4-533A-4D3A-B0DE-5478F153AADF}">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A84E772-3CA0-4740-AE58-8BAF46974DC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1CB22B8-20FF-4E1B-897B-D729AAAC991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4D4B4C18-A928-4952-811B-3F0F53C14BF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384914-4344-495D-B0E4-FFDC2F31A9BE}">
      <text>
        <r>
          <rPr>
            <b/>
            <sz val="10"/>
            <color indexed="17"/>
            <rFont val="Tahoma"/>
            <family val="2"/>
            <charset val="238"/>
          </rPr>
          <t>vpišite v obliki
1,0000</t>
        </r>
        <r>
          <rPr>
            <sz val="8"/>
            <color indexed="81"/>
            <rFont val="Tahoma"/>
            <family val="2"/>
            <charset val="238"/>
          </rPr>
          <t xml:space="preserve">
</t>
        </r>
      </text>
    </comment>
    <comment ref="D17" authorId="2" shapeId="0" xr:uid="{DDF3663E-2757-41D4-A399-3E51FE203D36}">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7602431A-BFA6-49E2-ABE2-46C91803945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011012C-10C4-4C42-8E8E-271003D6440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E3929E0-221C-4068-825E-36FC8504BE1C}">
      <text>
        <r>
          <rPr>
            <b/>
            <sz val="10"/>
            <color indexed="17"/>
            <rFont val="Tahoma"/>
            <family val="2"/>
            <charset val="238"/>
          </rPr>
          <t>znesek urne osnove za delo, ki bi jo delavec imel, če bi delal v mesecu zadržanosti</t>
        </r>
      </text>
    </comment>
    <comment ref="D23" authorId="0" shapeId="0" xr:uid="{67561DF6-5D5D-439F-81B3-7B33FD3B4FEE}">
      <text>
        <r>
          <rPr>
            <b/>
            <sz val="10"/>
            <color indexed="17"/>
            <rFont val="Tahoma"/>
            <family val="2"/>
            <charset val="238"/>
          </rPr>
          <t xml:space="preserve">spodnji limit preračunan na število ur zadržanosti
</t>
        </r>
      </text>
    </comment>
    <comment ref="D26" authorId="0" shapeId="0" xr:uid="{710F907A-9F32-4C40-9381-D4104C681A2E}">
      <text>
        <r>
          <rPr>
            <b/>
            <sz val="10"/>
            <color indexed="17"/>
            <rFont val="Tahoma"/>
            <family val="2"/>
            <charset val="238"/>
          </rPr>
          <t xml:space="preserve">spodnji limit preračunan na število ur zadržanosti
</t>
        </r>
      </text>
    </comment>
    <comment ref="B39" authorId="2" shapeId="0" xr:uid="{935751AC-2389-4606-A2F2-3D7BC3CCE28D}">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DC12B5D-6598-4E0D-BF90-F8C45385C1BB}">
      <text>
        <r>
          <rPr>
            <b/>
            <sz val="10"/>
            <color indexed="17"/>
            <rFont val="Tahoma"/>
            <family val="2"/>
            <charset val="238"/>
          </rPr>
          <t>število ur delovne obveznosti delavca v ostalih dneh tedna z delovno soboto</t>
        </r>
      </text>
    </comment>
    <comment ref="H7" authorId="1" shapeId="0" xr:uid="{79214DBB-C3D9-41C1-9A75-DDA05F08A88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15C7AD29-658B-4ABB-94A6-A70F76B13A1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32775DB1-569E-493A-871A-2207FB21E45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F6D1F15-9E97-4189-8D96-D83AD4B586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0D20453-C342-40E8-8C80-8BD60B43CD6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22CB662-799E-4029-A950-11810B83E42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12C64CF-D206-40ED-81D9-1FBC9E346953}">
      <text>
        <r>
          <rPr>
            <b/>
            <sz val="10"/>
            <color indexed="17"/>
            <rFont val="Tahoma"/>
            <family val="2"/>
            <charset val="238"/>
          </rPr>
          <t>vpišite v obliki
1,0000</t>
        </r>
        <r>
          <rPr>
            <sz val="8"/>
            <color indexed="81"/>
            <rFont val="Tahoma"/>
            <family val="2"/>
            <charset val="238"/>
          </rPr>
          <t xml:space="preserve">
</t>
        </r>
      </text>
    </comment>
    <comment ref="D17" authorId="2" shapeId="0" xr:uid="{9181A9C2-C721-4BA1-8AD2-39B7E52C708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9730330-D969-427E-8CBC-D6D6BA6DB4E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B0E70A7F-F85A-4A54-90A9-33C05064CB98}">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790031D-4D65-4388-9638-147A439AAB81}">
      <text>
        <r>
          <rPr>
            <b/>
            <sz val="10"/>
            <color indexed="17"/>
            <rFont val="Tahoma"/>
            <family val="2"/>
            <charset val="238"/>
          </rPr>
          <t>znesek urne osnove za delo, ki bi jo delavec imel, če bi delal v mesecu zadržanosti</t>
        </r>
      </text>
    </comment>
    <comment ref="D23" authorId="0" shapeId="0" xr:uid="{6538C0E7-2966-4D20-8226-61A9CDAFBEA5}">
      <text>
        <r>
          <rPr>
            <b/>
            <sz val="10"/>
            <color indexed="17"/>
            <rFont val="Tahoma"/>
            <family val="2"/>
            <charset val="238"/>
          </rPr>
          <t xml:space="preserve">spodnji limit preračunan na število ur zadržanosti
</t>
        </r>
      </text>
    </comment>
    <comment ref="D26" authorId="0" shapeId="0" xr:uid="{5C89F6E8-F6C4-4746-AF2F-AE4EE71E06C2}">
      <text>
        <r>
          <rPr>
            <b/>
            <sz val="10"/>
            <color indexed="17"/>
            <rFont val="Tahoma"/>
            <family val="2"/>
            <charset val="238"/>
          </rPr>
          <t xml:space="preserve">spodnji limit preračunan na število ur zadržanosti
</t>
        </r>
      </text>
    </comment>
    <comment ref="B39" authorId="2" shapeId="0" xr:uid="{B3771619-89B3-411F-B705-E4630D7573F5}">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6D2004E-5B47-4385-9A52-CA944C5E074B}">
      <text>
        <r>
          <rPr>
            <b/>
            <sz val="10"/>
            <color indexed="17"/>
            <rFont val="Tahoma"/>
            <family val="2"/>
            <charset val="238"/>
          </rPr>
          <t>število ur delovne obveznosti delavca v ostalih dneh tedna z delovno soboto</t>
        </r>
      </text>
    </comment>
    <comment ref="H7" authorId="1" shapeId="0" xr:uid="{1C044589-A5A5-4217-ACF8-D4A9E37E3636}">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3E1E60D-96D5-46ED-9C2C-CC98035E2BB9}">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8FA8BDE-DBC5-420B-AFF5-ED120DCFF82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1D666BBE-02AE-42E3-9FBA-D973FBAF962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B792C95-D042-4505-A650-BF1D2E1AE70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11B70559-A47F-4C40-8446-81FB691EA064}">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E972DA9-8D10-4397-ADEE-4865D2626EBE}">
      <text>
        <r>
          <rPr>
            <b/>
            <sz val="10"/>
            <color indexed="17"/>
            <rFont val="Tahoma"/>
            <family val="2"/>
            <charset val="238"/>
          </rPr>
          <t>vpišite v obliki
1,0000</t>
        </r>
        <r>
          <rPr>
            <sz val="8"/>
            <color indexed="81"/>
            <rFont val="Tahoma"/>
            <family val="2"/>
            <charset val="238"/>
          </rPr>
          <t xml:space="preserve">
</t>
        </r>
      </text>
    </comment>
    <comment ref="D17" authorId="2" shapeId="0" xr:uid="{EA77A4E1-D713-4531-A65F-6DB279AF8D2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6ECB4D6-62A5-424D-B7F2-6FF2EBC7A35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F366FEF-1838-4518-96F3-3DCC7F93310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6BF91C2-18A0-42B1-BE5C-BA6C7AC4BCAB}">
      <text>
        <r>
          <rPr>
            <b/>
            <sz val="10"/>
            <color indexed="17"/>
            <rFont val="Tahoma"/>
            <family val="2"/>
            <charset val="238"/>
          </rPr>
          <t>znesek urne osnove za delo, ki bi jo delavec imel, če bi delal v mesecu zadržanosti</t>
        </r>
      </text>
    </comment>
    <comment ref="D23" authorId="0" shapeId="0" xr:uid="{C29FBC76-A6B4-44CA-93B7-0A58F162A4B6}">
      <text>
        <r>
          <rPr>
            <b/>
            <sz val="10"/>
            <color indexed="17"/>
            <rFont val="Tahoma"/>
            <family val="2"/>
            <charset val="238"/>
          </rPr>
          <t xml:space="preserve">spodnji limit preračunan na število ur zadržanosti
</t>
        </r>
      </text>
    </comment>
    <comment ref="D26" authorId="0" shapeId="0" xr:uid="{3FDA6725-86C5-460C-B483-80A80CE78943}">
      <text>
        <r>
          <rPr>
            <b/>
            <sz val="10"/>
            <color indexed="17"/>
            <rFont val="Tahoma"/>
            <family val="2"/>
            <charset val="238"/>
          </rPr>
          <t xml:space="preserve">spodnji limit preračunan na število ur zadržanosti
</t>
        </r>
      </text>
    </comment>
    <comment ref="B39" authorId="2" shapeId="0" xr:uid="{1539A0B5-85E7-4EF6-B2BA-2B7B78FA7920}">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3021F6E-50DD-4803-9196-7853C2417477}">
      <text>
        <r>
          <rPr>
            <b/>
            <sz val="10"/>
            <color indexed="17"/>
            <rFont val="Tahoma"/>
            <family val="2"/>
            <charset val="238"/>
          </rPr>
          <t>število ur delovne obveznosti delavca v ostalih dneh tedna z delovno soboto</t>
        </r>
      </text>
    </comment>
    <comment ref="H7" authorId="1" shapeId="0" xr:uid="{1BAE785A-EC9E-4A91-9559-18E59F0140A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E07332D-65EF-4D46-956B-795FB65E484A}">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305635E-0B64-435F-AE58-5ED16137E789}">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6882EEE-C0C5-4F4C-A486-B2DBABC8ACC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E5C130F9-3859-44F3-B201-5F104007F2C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C1F4FF71-9558-47AC-A15E-15DD3F4B8E9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1663DA69-CA94-4FBA-A397-E97851CB4006}">
      <text>
        <r>
          <rPr>
            <b/>
            <sz val="10"/>
            <color indexed="17"/>
            <rFont val="Tahoma"/>
            <family val="2"/>
            <charset val="238"/>
          </rPr>
          <t>vpišite v obliki
1,0000</t>
        </r>
        <r>
          <rPr>
            <sz val="8"/>
            <color indexed="81"/>
            <rFont val="Tahoma"/>
            <family val="2"/>
            <charset val="238"/>
          </rPr>
          <t xml:space="preserve">
</t>
        </r>
      </text>
    </comment>
    <comment ref="D17" authorId="2" shapeId="0" xr:uid="{6EC8BB76-B60A-4DEF-A37F-B619C794573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4CF543E-EB24-45F0-AEEC-99A00CE5A7A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7541EB-454D-4DE1-A9D8-E9EE07FC9F8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BBBA933-3038-48A0-BCDC-8FED13A114AF}">
      <text>
        <r>
          <rPr>
            <b/>
            <sz val="10"/>
            <color indexed="17"/>
            <rFont val="Tahoma"/>
            <family val="2"/>
            <charset val="238"/>
          </rPr>
          <t>znesek urne osnove za delo, ki bi jo delavec imel, če bi delal v mesecu zadržanosti</t>
        </r>
      </text>
    </comment>
    <comment ref="D23" authorId="0" shapeId="0" xr:uid="{4B110A21-9463-429B-AC38-313A4C3B3FBF}">
      <text>
        <r>
          <rPr>
            <b/>
            <sz val="10"/>
            <color indexed="17"/>
            <rFont val="Tahoma"/>
            <family val="2"/>
            <charset val="238"/>
          </rPr>
          <t xml:space="preserve">spodnji limit preračunan na število ur zadržanosti
</t>
        </r>
      </text>
    </comment>
    <comment ref="D26" authorId="0" shapeId="0" xr:uid="{10FFD640-0090-4A01-BCF1-0FD741BEAAF0}">
      <text>
        <r>
          <rPr>
            <b/>
            <sz val="10"/>
            <color indexed="17"/>
            <rFont val="Tahoma"/>
            <family val="2"/>
            <charset val="238"/>
          </rPr>
          <t xml:space="preserve">spodnji limit preračunan na število ur zadržanosti
</t>
        </r>
      </text>
    </comment>
    <comment ref="B39" authorId="2" shapeId="0" xr:uid="{8082DBB8-0967-4665-9208-6B026DC26096}">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105A1610-A1AB-4849-9A0B-ABE907602ED7}">
      <text>
        <r>
          <rPr>
            <b/>
            <sz val="10"/>
            <color indexed="17"/>
            <rFont val="Tahoma"/>
            <family val="2"/>
            <charset val="238"/>
          </rPr>
          <t>število ur delovne obveznosti delavca v ostalih dneh tedna z delovno soboto</t>
        </r>
      </text>
    </comment>
    <comment ref="H7" authorId="1" shapeId="0" xr:uid="{9489BCA3-4FC1-4072-B450-715F96407C15}">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9BBA5E7-614A-43C7-8698-1D38C8D9CF6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88BC353-D33D-4E1A-8229-2613F0F5BC9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9743FA4B-AB6A-4DDA-9FF1-EF5A197CD56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9ED8904-E894-40C2-AB15-232284A7C49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B6CDE528-7AC9-4DCC-B91F-95007894A93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A1C2D51-C180-4090-AB67-8AE7D8F09504}">
      <text>
        <r>
          <rPr>
            <b/>
            <sz val="10"/>
            <color indexed="17"/>
            <rFont val="Tahoma"/>
            <family val="2"/>
            <charset val="238"/>
          </rPr>
          <t>vpišite v obliki
1,0000</t>
        </r>
        <r>
          <rPr>
            <sz val="8"/>
            <color indexed="81"/>
            <rFont val="Tahoma"/>
            <family val="2"/>
            <charset val="238"/>
          </rPr>
          <t xml:space="preserve">
</t>
        </r>
      </text>
    </comment>
    <comment ref="D17" authorId="2" shapeId="0" xr:uid="{0E302253-D181-48F1-8DC9-6C9F1D42A4D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2A7F92DF-AC40-4805-9A7F-CC6F92E17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3EDCDCA-E5AA-4E5E-AB6D-57B330496D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A4F22F8-01C1-4D3D-AE21-A1AC04086AE2}">
      <text>
        <r>
          <rPr>
            <b/>
            <sz val="10"/>
            <color indexed="17"/>
            <rFont val="Tahoma"/>
            <family val="2"/>
            <charset val="238"/>
          </rPr>
          <t>znesek urne osnove za delo, ki bi jo delavec imel, če bi delal v mesecu zadržanosti</t>
        </r>
      </text>
    </comment>
    <comment ref="D23" authorId="0" shapeId="0" xr:uid="{060A96ED-6C7E-4907-8210-C4C5C7622CB6}">
      <text>
        <r>
          <rPr>
            <b/>
            <sz val="10"/>
            <color indexed="17"/>
            <rFont val="Tahoma"/>
            <family val="2"/>
            <charset val="238"/>
          </rPr>
          <t xml:space="preserve">spodnji limit preračunan na število ur zadržanosti
</t>
        </r>
      </text>
    </comment>
    <comment ref="D26" authorId="0" shapeId="0" xr:uid="{EB603151-8A11-413E-817D-972656935DEA}">
      <text>
        <r>
          <rPr>
            <b/>
            <sz val="10"/>
            <color indexed="17"/>
            <rFont val="Tahoma"/>
            <family val="2"/>
            <charset val="238"/>
          </rPr>
          <t xml:space="preserve">spodnji limit preračunan na število ur zadržanosti
</t>
        </r>
      </text>
    </comment>
    <comment ref="B39" authorId="2" shapeId="0" xr:uid="{C46F0826-2C25-4E39-B2E4-3351F83B09F3}">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<sst xmlns="http://schemas.openxmlformats.org/spreadsheetml/2006/main" count="679" uniqueCount="172">
  <si>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</si>
  <si>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</si>
  <si>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</si>
  <si>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</si>
  <si>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</si>
  <si>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</si>
  <si>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</si>
  <si>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</si>
  <si>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</si>
  <si>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</si>
  <si>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</si>
  <si>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</si>
  <si>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</si>
  <si>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</si>
  <si>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</si>
  <si>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</si>
  <si>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</si>
  <si>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</si>
  <si>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</si>
  <si>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</si>
  <si>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</si>
  <si>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</si>
  <si>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</si>
  <si>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</si>
  <si>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</si>
  <si>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</si>
  <si>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</si>
  <si>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</si>
  <si>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</si>
  <si>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</si>
  <si>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</si>
  <si>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</si>
  <si>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</si>
  <si>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</si>
  <si>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</si>
  <si>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</si>
  <si>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</si>
  <si>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</si>
  <si>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</si>
  <si>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</si>
  <si>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</si>
  <si>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</si>
  <si>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</si>
  <si>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</si>
  <si>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</si>
  <si>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</si>
  <si>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</si>
  <si>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</si>
  <si>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</si>
  <si>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</si>
  <si>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</si>
  <si>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</si>
  <si>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</si>
  <si>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</si>
  <si>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</si>
  <si>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</si>
  <si>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</si>
  <si>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</si>
  <si>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</si>
  <si>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</si>
  <si>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</si>
  <si>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</si>
  <si>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</si>
  <si>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</si>
  <si>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</si>
  <si>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</si>
  <si>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</si>
  <si>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</si>
  <si>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</si>
  <si>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</si>
  <si>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</si>
  <si>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</si>
  <si>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</si>
  <si>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</si>
  <si>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</si>
  <si>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</si>
  <si>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</si>
  <si>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</si>
  <si>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</si>
  <si>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</si>
  <si>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</si>
  <si>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</si>
  <si>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</si>
  <si>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</si>
  <si>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</si>
  <si>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</si>
  <si>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</si>
  <si>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</si>
  <si>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</si>
  <si>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</si>
  <si>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</si>
  <si>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</si>
  <si>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</si>
  <si>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</si>
  <si>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</si>
  <si>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</si>
  <si>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</si>
  <si>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</si>
  <si>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</si>
  <si>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</si>
  <si>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</si>
  <si>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</si>
  <si>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</si>
  <si>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</si>
  <si>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</si>
  <si>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</si>
  <si>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</si>
  <si>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</si>
  <si>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</si>
  <si>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</si>
  <si>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</si>
  <si>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</si>
  <si>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</si>
  <si>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</si>
  <si>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</si>
  <si>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</si>
  <si>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</si>
  <si>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</si>
  <si>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</si>
  <si>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</si>
  <si>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</si>
  <si>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</si>
  <si>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</si>
  <si>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</si>
  <si>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</si>
  <si>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</si>
  <si>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</si>
  <si>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</si>
  <si>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</si>
  <si>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</si>
  <si>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</si>
  <si>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</si>
  <si>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</si>
  <si>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</si>
  <si>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</si>
  <si>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</si>
  <si>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</si>
  <si>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</si>
  <si>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</si>
  <si>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</si>
  <si>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</si>
  <si>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</si>
  <si>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</si>
  <si>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</si>
  <si>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</si>
  <si>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</si>
  <si>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</si>
  <si>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</si>
  <si>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</si>
  <si>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</si>
  <si>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</si>
  <si>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</si>
  <si>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</si>
  <si>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</si>
  <si>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</si>
  <si>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</si>
  <si>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</si>
  <si>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</si>
  <si>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</si>
  <si>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</si>
  <si>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</si>
  <si>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</si>
  <si>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</si>
  <si>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</si>
  <si>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</si>
  <si>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</si>
  <si>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</si>
  <si>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</si>
  <si>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</si>
  <si>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prispevki delod. DO :</t>
  </si>
  <si>
    <t>november 2025</t>
  </si>
  <si>
    <t>za 11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</si>
</sst>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4"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
      <b/>
      <sz val="16"/>
      <color rgb="FFFF0000"/>
      <name val="Arial CE"/>
      <charset val="238"/>
    </font>
    <font>
      <sz val="11"/>
      <color rgb="FFFF0000"/>
      <name val="Arial CE"/>
      <charset val="238"/>
    </font>
    <font>
      <sz val="10"/>
      <color rgb="FFFF0000"/>
      <name val="Arial CE"/>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4">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71" fillId="0" borderId="0" xfId="0" applyFont="1"/>
    <xf numFmtId="0" fontId="60" fillId="0" borderId="0" xfId="0" applyFont="1" applyFill="1" applyAlignment="1" applyProtection="1">
      <alignment horizontal="right"/>
    </xf>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72" fillId="0" borderId="8" xfId="0" applyNumberFormat="1" applyFont="1" applyFill="1" applyBorder="1" applyAlignment="1" applyProtection="1">
      <alignment vertical="center" wrapText="1"/>
      <protection hidden="1"/>
    </xf>
    <xf numFmtId="0" fontId="73" fillId="0" borderId="16" xfId="0"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3106614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zoomScale="90" zoomScaleNormal="9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6" spans="1:3" ht="21" x14ac:dyDescent="0.4">
      <c r="A6" s="233"/>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170</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iZihbS7GwVEKsN/y6cEKfhzrXqVzm3HQW+3S19yA2EVxqAVpJf5nq9loOnkflNw8Id9jD27Jsh3r5gP3R/Ug5A==" saltValue="PSlepKF3gmmr9gGPZaj1V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k7VJ+AyJjmr4G2m/xYXP9rH/3f+pZ+moAXxx4+EGIKYsuiYOpm7qDDaTunx4CVOzETVvOcdXdNMoetfu1MqbjQ==" saltValue="8gxX7I38C1Gtvk3uoI/yS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886AA2F0-16E1-4145-81E3-8B81C4571669}">
      <formula1>"30,50"</formula1>
    </dataValidation>
    <dataValidation type="list" allowBlank="1" showInputMessage="1" showErrorMessage="1" sqref="C11" xr:uid="{33DB7067-A5FA-4D82-A193-C682E65D4F05}">
      <formula1>"A,B"</formula1>
    </dataValidation>
    <dataValidation type="list" showInputMessage="1" showErrorMessage="1" sqref="H7:H8" xr:uid="{C70982FE-E717-434A-BCCB-AF8ABDA582F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DAF3BC-B96B-49C2-86AB-ECC47AD33923}">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dzjMC0bJsk+wHlIjDotOeFuEew3kIL/ASCZii5du97xrW4+wGxmSjvk/Gq4fgK6WAJO3Vd0SCiD3+bQnlYhZOg==" saltValue="OIbBYVaj5ts7OoCLnJpsZA=="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E5715394-E4C8-471E-A8EE-77C28D0EFCEB}">
      <formula1>"30,50"</formula1>
    </dataValidation>
    <dataValidation type="list" allowBlank="1" showInputMessage="1" showErrorMessage="1" sqref="C11" xr:uid="{F79BA711-67F8-422F-B904-A08814E993BE}">
      <formula1>"A,B"</formula1>
    </dataValidation>
    <dataValidation type="list" showInputMessage="1" showErrorMessage="1" sqref="H7:H8" xr:uid="{40F42069-2A5B-4EFC-AA41-17CB9055FCE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872EB3E-ACFA-4E07-AE43-88EC57AD80C9}">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activeCell="L5" sqref="L5:L6"/>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7" t="s">
        <v>113</v>
      </c>
      <c r="B1" s="338"/>
      <c r="C1" s="338"/>
      <c r="D1" s="338"/>
      <c r="E1" s="98"/>
      <c r="F1" s="76" t="s">
        <v>38</v>
      </c>
      <c r="G1" s="78"/>
      <c r="H1" s="78"/>
      <c r="I1" s="78"/>
      <c r="J1" s="78"/>
      <c r="K1" s="78"/>
      <c r="L1" s="78"/>
      <c r="M1" s="78"/>
    </row>
    <row r="2" spans="1:15" s="77" customFormat="1" x14ac:dyDescent="0.25">
      <c r="A2" s="339"/>
      <c r="B2" s="339"/>
      <c r="C2" s="338"/>
      <c r="D2" s="338"/>
      <c r="E2" s="98"/>
      <c r="F2" s="76" t="s">
        <v>152</v>
      </c>
      <c r="G2" s="78"/>
      <c r="H2" s="78"/>
      <c r="I2" s="78"/>
      <c r="J2" s="78"/>
      <c r="K2" s="78"/>
      <c r="L2" s="78"/>
      <c r="M2" s="81"/>
      <c r="N2" s="83"/>
    </row>
    <row r="3" spans="1:15" s="77" customFormat="1" x14ac:dyDescent="0.25">
      <c r="A3" s="339"/>
      <c r="B3" s="339"/>
      <c r="C3" s="338"/>
      <c r="D3" s="338"/>
      <c r="E3" s="98"/>
      <c r="G3" s="99"/>
      <c r="H3" s="99"/>
      <c r="K3" s="79" t="s">
        <v>150</v>
      </c>
      <c r="L3" s="100"/>
      <c r="M3" s="101" t="s">
        <v>151</v>
      </c>
      <c r="N3" s="100">
        <v>2024</v>
      </c>
    </row>
    <row r="4" spans="1:15" s="77" customFormat="1" x14ac:dyDescent="0.25">
      <c r="E4" s="348" t="s">
        <v>149</v>
      </c>
      <c r="F4" s="256"/>
      <c r="G4" s="256"/>
      <c r="H4" s="349"/>
      <c r="I4" s="102"/>
      <c r="L4" s="81"/>
      <c r="M4" s="78"/>
      <c r="N4" s="78"/>
    </row>
    <row r="5" spans="1:15" s="77" customFormat="1" x14ac:dyDescent="0.25">
      <c r="B5" s="97" t="s">
        <v>91</v>
      </c>
      <c r="C5" s="352"/>
      <c r="D5" s="353"/>
      <c r="E5" s="350" t="s">
        <v>146</v>
      </c>
      <c r="F5" s="256"/>
      <c r="G5" s="256"/>
      <c r="H5" s="256"/>
      <c r="I5" s="256"/>
      <c r="J5" s="256"/>
      <c r="K5" s="349"/>
      <c r="L5" s="102"/>
      <c r="M5" s="77" t="s">
        <v>6</v>
      </c>
    </row>
    <row r="6" spans="1:15" s="77" customFormat="1" x14ac:dyDescent="0.25">
      <c r="B6" s="96" t="s">
        <v>16</v>
      </c>
      <c r="C6" s="352"/>
      <c r="D6" s="353"/>
      <c r="E6" s="351" t="s">
        <v>147</v>
      </c>
      <c r="F6" s="256"/>
      <c r="G6" s="256"/>
      <c r="H6" s="256"/>
      <c r="I6" s="256"/>
      <c r="J6" s="256"/>
      <c r="K6" s="349"/>
      <c r="L6" s="102"/>
      <c r="M6" s="84" t="s">
        <v>6</v>
      </c>
      <c r="N6" s="81"/>
    </row>
    <row r="7" spans="1:15" s="77" customFormat="1" ht="11.4" x14ac:dyDescent="0.2">
      <c r="G7" s="78"/>
      <c r="H7" s="78"/>
      <c r="L7" s="81"/>
      <c r="M7" s="78"/>
      <c r="N7" s="78"/>
    </row>
    <row r="8" spans="1:15" s="104" customFormat="1" x14ac:dyDescent="0.25">
      <c r="A8" s="94" t="s">
        <v>7</v>
      </c>
      <c r="B8" s="94" t="s">
        <v>23</v>
      </c>
      <c r="C8" s="333" t="s">
        <v>94</v>
      </c>
      <c r="D8" s="334"/>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5" t="str">
        <f>IF(ISBLANK('1. obr.'!E1),"",'1. obr.'!E1)</f>
        <v/>
      </c>
      <c r="D11" s="336"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4" t="str">
        <f>IF(ISBLANK('2. obr.'!E1),"",'2. obr.'!E1)</f>
        <v/>
      </c>
      <c r="D13" s="325"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22" t="str">
        <f>IF(ISBLANK('3.obr.'!E1),"",'3.obr.'!E1)</f>
        <v/>
      </c>
      <c r="D15" s="323"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22" t="str">
        <f>IF(ISBLANK('4.obr.'!E1),"",'4.obr.'!E1)</f>
        <v/>
      </c>
      <c r="D17" s="323"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4" t="str">
        <f>IF(ISBLANK('5.obr.'!E1),"",'5.obr.'!E1)</f>
        <v/>
      </c>
      <c r="D19" s="326"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4" t="str">
        <f>IF(ISBLANK('6.obr.'!E1),"",'6.obr.'!E1)</f>
        <v/>
      </c>
      <c r="D21" s="326"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4" t="str">
        <f>IF(ISBLANK('7.obr.'!E1),"",'7.obr.'!E1)</f>
        <v/>
      </c>
      <c r="D23" s="326"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22" t="str">
        <f>IF(ISBLANK('8.obr.'!E1),"",'8.obr.'!E1)</f>
        <v/>
      </c>
      <c r="D25" s="323"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6" t="s">
        <v>97</v>
      </c>
      <c r="H27" s="347"/>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1"/>
      <c r="F31" s="332"/>
      <c r="G31" s="120"/>
      <c r="H31" s="120"/>
      <c r="I31" s="77" t="s">
        <v>98</v>
      </c>
      <c r="K31" s="80"/>
      <c r="L31" s="340"/>
      <c r="M31" s="341"/>
      <c r="N31" s="342"/>
      <c r="O31" s="180"/>
    </row>
    <row r="32" spans="1:16" s="104" customFormat="1" ht="12.9" customHeight="1" x14ac:dyDescent="0.25">
      <c r="A32" s="90" t="s">
        <v>9</v>
      </c>
      <c r="B32" s="124"/>
      <c r="C32" s="123"/>
      <c r="D32" s="123"/>
      <c r="E32" s="124"/>
      <c r="F32" s="125"/>
      <c r="G32" s="120"/>
      <c r="H32" s="120"/>
      <c r="I32" s="89" t="s">
        <v>99</v>
      </c>
      <c r="L32" s="343"/>
      <c r="M32" s="344"/>
      <c r="N32" s="345"/>
      <c r="O32" s="174"/>
    </row>
    <row r="33" spans="1:15" s="104" customFormat="1" ht="12.9" customHeight="1" x14ac:dyDescent="0.25">
      <c r="A33" s="328"/>
      <c r="B33" s="329"/>
      <c r="C33" s="329"/>
      <c r="D33" s="329"/>
      <c r="E33" s="330"/>
      <c r="F33" s="124"/>
      <c r="G33" s="121"/>
      <c r="H33" s="121"/>
      <c r="I33" s="327"/>
      <c r="J33" s="327"/>
      <c r="K33" s="327"/>
      <c r="L33" s="327"/>
      <c r="M33" s="327"/>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20" t="s">
        <v>112</v>
      </c>
      <c r="D37" s="321"/>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bkKIOHLZOSQOXSmN4d9S8DJHuoKsNuBEFyo3g0Uk7yJSiMOoojWj44+UuYMv0az/Vpm1C5lANPUxw4ov0P0hoA==" saltValue="M9NsficdbBm65RpF60lmW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9" t="s">
        <v>75</v>
      </c>
      <c r="D16" s="240"/>
    </row>
    <row r="17" spans="1:9" ht="13.8" thickBot="1" x14ac:dyDescent="0.3">
      <c r="A17" s="27" t="s">
        <v>67</v>
      </c>
      <c r="B17" s="28" t="s">
        <v>79</v>
      </c>
      <c r="C17" s="237" t="s">
        <v>107</v>
      </c>
      <c r="D17" s="238"/>
      <c r="E17" s="241" t="s">
        <v>83</v>
      </c>
      <c r="F17" s="242"/>
      <c r="G17" s="242"/>
      <c r="H17" s="242"/>
    </row>
    <row r="18" spans="1:9" ht="13.8" thickBot="1" x14ac:dyDescent="0.3">
      <c r="A18" s="27" t="s">
        <v>68</v>
      </c>
      <c r="B18" s="28" t="s">
        <v>80</v>
      </c>
      <c r="C18" s="237" t="s">
        <v>107</v>
      </c>
      <c r="D18" s="238"/>
      <c r="E18" s="243"/>
      <c r="F18" s="244"/>
      <c r="G18" s="244"/>
      <c r="H18" s="244"/>
    </row>
    <row r="19" spans="1:9" ht="13.8" thickBot="1" x14ac:dyDescent="0.3">
      <c r="A19" s="38" t="s">
        <v>74</v>
      </c>
      <c r="B19" s="39" t="s">
        <v>76</v>
      </c>
      <c r="C19" s="235" t="s">
        <v>117</v>
      </c>
      <c r="D19" s="236"/>
      <c r="E19" s="243"/>
      <c r="F19" s="244"/>
      <c r="G19" s="244"/>
      <c r="H19" s="244"/>
    </row>
    <row r="20" spans="1:9" x14ac:dyDescent="0.25">
      <c r="E20" s="243"/>
      <c r="F20" s="244"/>
      <c r="G20" s="244"/>
      <c r="H20" s="244"/>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6266.68</v>
      </c>
      <c r="B26" s="225" t="s">
        <v>171</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VXmFFZ32CPPQOLChYIo0DP6dD+6I2SsKTp3a/e4hED9S1hxXQBszbhu984vzsozaMZqldfd22zr9gRpbAcoW5w==" saltValue="C8bWtkM0izejtNQlp6d6I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jBDj4QHlOc1XFesIZeQqk+sAmYL7MXiCjjfQpYe22V2/46m6Y69qD9Lv1rcNTrGUKhwTVhowt79jtf+HhHqs7w==" saltValue="dUHHvsi5kvu0sj985xTQVw==" spinCount="100000" sheet="1" selectLockedCells="1"/>
  <mergeCells count="42">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 ref="G19:H19"/>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ix/ENTOBN1vKKUmPuQzp/Wek440fDrh95roDBgYU7pOS+ZORU/QbhrDo1ugfJDwGrtGXBitBQomFSOssEeCZlA==" saltValue="n9L34YosapZQntAOX6YEkA==" spinCount="100000" sheet="1" selectLockedCells="1"/>
  <mergeCells count="42">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G19:H19"/>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8E48CDA-B09C-4FB2-B4F8-0DD250EB65AD}">
      <formula1>"30,50"</formula1>
    </dataValidation>
    <dataValidation type="list" allowBlank="1" showInputMessage="1" showErrorMessage="1" sqref="C11" xr:uid="{8E7F25C0-2571-4FE3-A530-9E1A864AE589}">
      <formula1>"A,B"</formula1>
    </dataValidation>
    <dataValidation type="list" showInputMessage="1" showErrorMessage="1" sqref="H7:H8" xr:uid="{9E33D8E6-35D5-47E7-BCBB-4354E6E940D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E6B6C9-642C-4DAE-B65C-0C025118DD3D}">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P41KLI7wLaZPbmABlKBSilstI34dzmt4qxcsbUsOrgwpAuknVfcdVMDPBbMUuXhQlZnZyB/BRV6YaH+107Qvig==" saltValue="ZR0vxhU+UOaSrDCDSZecA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610B22D-948F-4732-AC03-6EFDD3E6C8ED}">
      <formula1>"30,50"</formula1>
    </dataValidation>
    <dataValidation type="list" allowBlank="1" showInputMessage="1" showErrorMessage="1" sqref="C11" xr:uid="{24403A8F-57AD-4519-8AA3-FCB0B726AD17}">
      <formula1>"A,B"</formula1>
    </dataValidation>
    <dataValidation type="list" showInputMessage="1" showErrorMessage="1" sqref="H7:H8" xr:uid="{CCFBAE73-7F9F-4441-A9B7-C83AD493C5B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668530-595F-4B3A-B449-CBC3CA5B72EF}">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srS95aUz/TQx8akVP22NzHtb7mR7Jg+vWrCz6fF/oBXFBP57ne77r7Uykh+i8mRBozyTyaCqsrol8hEV7e1rCw==" saltValue="4ymlGcvAWEvNrWcjIRZxIQ=="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D97525E-8607-4B6E-AFB4-5FCCFD573A49}">
      <formula1>"30,50"</formula1>
    </dataValidation>
    <dataValidation type="list" allowBlank="1" showInputMessage="1" showErrorMessage="1" sqref="C11" xr:uid="{297004B2-803D-4BD3-9486-394C57AC9B83}">
      <formula1>"A,B"</formula1>
    </dataValidation>
    <dataValidation type="list" showInputMessage="1" showErrorMessage="1" sqref="H7:H8" xr:uid="{751F4674-7AA0-4D04-BE55-9996DE5EB20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1CBE2AB-DD83-4115-A6D5-1EAA345FE0D0}">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CftijjZqwf+vbccfsdCcVxxDuFRUujXZDCMnedd6thzX16uUKRLkxxLElxQZz8vJcEFa/L88TaDl0sA328gB/w==" saltValue="3zOQAFyhgmBPibLV02pvxw=="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581F415F-6626-43C5-B145-4D36A5A9EB3B}">
      <formula1>"30,50"</formula1>
    </dataValidation>
    <dataValidation type="list" allowBlank="1" showInputMessage="1" showErrorMessage="1" sqref="C11" xr:uid="{E0D149B8-1AE3-4EA7-AE7E-4438B059C6E9}">
      <formula1>"A,B"</formula1>
    </dataValidation>
    <dataValidation type="list" showInputMessage="1" showErrorMessage="1" sqref="H7:H8" xr:uid="{2F6B5CAD-EDD6-49EE-9FA4-06D15449248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F232AD-E11E-418B-830B-9B3BF12DD439}">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63"/>
      <c r="F1" s="264"/>
      <c r="G1" s="265"/>
    </row>
    <row r="2" spans="1:8" s="54" customFormat="1" x14ac:dyDescent="0.25">
      <c r="A2" s="54" t="s">
        <v>141</v>
      </c>
      <c r="C2" s="55"/>
      <c r="D2" s="55"/>
      <c r="E2" s="52"/>
      <c r="F2" s="53"/>
      <c r="G2" s="53"/>
    </row>
    <row r="3" spans="1:8" x14ac:dyDescent="0.25">
      <c r="B3" s="49" t="s">
        <v>145</v>
      </c>
      <c r="C3" s="12"/>
      <c r="D3" s="217" t="s">
        <v>6</v>
      </c>
      <c r="E3" s="55"/>
      <c r="F3" s="283" t="s">
        <v>148</v>
      </c>
      <c r="G3" s="284"/>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9" t="s">
        <v>135</v>
      </c>
      <c r="G7" s="280"/>
      <c r="H7" s="151"/>
    </row>
    <row r="8" spans="1:8" ht="14.4" thickBot="1" x14ac:dyDescent="0.3">
      <c r="B8" s="268" t="s">
        <v>3</v>
      </c>
      <c r="C8" s="269"/>
      <c r="D8" s="62"/>
      <c r="F8" s="279" t="s">
        <v>136</v>
      </c>
      <c r="G8" s="280"/>
      <c r="H8" s="151"/>
    </row>
    <row r="9" spans="1:8" s="63" customFormat="1" ht="31.5" customHeight="1" thickBot="1" x14ac:dyDescent="0.3">
      <c r="B9" s="64" t="s">
        <v>1</v>
      </c>
      <c r="C9" s="64" t="s">
        <v>2</v>
      </c>
      <c r="D9" s="266" t="s">
        <v>0</v>
      </c>
      <c r="E9" s="267"/>
      <c r="F9" s="275" t="s">
        <v>137</v>
      </c>
      <c r="G9" s="276"/>
      <c r="H9" s="95">
        <v>0.06</v>
      </c>
    </row>
    <row r="10" spans="1:8" s="65" customFormat="1" ht="27" customHeight="1" thickBot="1" x14ac:dyDescent="0.3">
      <c r="B10" s="29"/>
      <c r="C10" s="29"/>
      <c r="D10" s="270"/>
      <c r="E10" s="271"/>
      <c r="F10" s="277" t="s">
        <v>138</v>
      </c>
      <c r="G10" s="278"/>
      <c r="H10" s="184"/>
    </row>
    <row r="11" spans="1:8" ht="14.4" thickBot="1" x14ac:dyDescent="0.3">
      <c r="B11" s="66" t="s">
        <v>69</v>
      </c>
      <c r="C11" s="214"/>
      <c r="D11" s="272" t="s">
        <v>144</v>
      </c>
      <c r="E11" s="273"/>
      <c r="F11" s="274" t="s">
        <v>139</v>
      </c>
      <c r="G11" s="274"/>
      <c r="H11" s="186">
        <f>ROUND(H25*(H10/100)*0.0885,2)</f>
        <v>0</v>
      </c>
    </row>
    <row r="12" spans="1:8" ht="14.4" thickBot="1" x14ac:dyDescent="0.3">
      <c r="B12" s="67"/>
      <c r="C12" s="68"/>
      <c r="D12" s="281">
        <f>IF(C4=0,0,ROUND(D10/C4*C3,2))</f>
        <v>0</v>
      </c>
      <c r="E12" s="282"/>
      <c r="F12" s="275" t="s">
        <v>140</v>
      </c>
      <c r="G12" s="276"/>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5">
        <f>IF(UPPER(H8)="DA",0,IF(ISBLANK(H10),H12,H12-H11))</f>
        <v>0</v>
      </c>
      <c r="H14" s="262"/>
    </row>
    <row r="15" spans="1:8" ht="14.4" thickBot="1" x14ac:dyDescent="0.3">
      <c r="B15" s="65"/>
      <c r="C15" s="49" t="s">
        <v>47</v>
      </c>
      <c r="D15" s="5"/>
      <c r="E15" s="70"/>
      <c r="F15" s="211" t="s">
        <v>131</v>
      </c>
      <c r="G15" s="245">
        <f>IF(UPPER(H8)="DA",0,ROUND(H25*0.0656,2))</f>
        <v>0</v>
      </c>
      <c r="H15" s="246"/>
    </row>
    <row r="16" spans="1:8" ht="14.4" thickBot="1" x14ac:dyDescent="0.3">
      <c r="B16" s="65"/>
      <c r="C16" s="65"/>
      <c r="D16" s="71"/>
      <c r="E16" s="70"/>
      <c r="F16" s="51" t="s">
        <v>132</v>
      </c>
      <c r="G16" s="245">
        <f>IF(UPPER(H8)="DA",0,ROUND((H25*H9)/100,2))</f>
        <v>0</v>
      </c>
      <c r="H16" s="246"/>
    </row>
    <row r="17" spans="1:8" ht="14.4" thickBot="1" x14ac:dyDescent="0.3">
      <c r="A17" s="49" t="s">
        <v>48</v>
      </c>
      <c r="B17" s="12"/>
      <c r="C17" s="49" t="s">
        <v>49</v>
      </c>
      <c r="D17" s="17"/>
      <c r="E17" s="70"/>
      <c r="F17" s="51" t="s">
        <v>133</v>
      </c>
      <c r="G17" s="245">
        <f>IF(UPPER(H8)="DA",0,ROUND(H25*0.001,2))</f>
        <v>0</v>
      </c>
      <c r="H17" s="246"/>
    </row>
    <row r="18" spans="1:8" ht="14.4" thickBot="1" x14ac:dyDescent="0.3">
      <c r="B18" s="200"/>
      <c r="C18" s="201" t="s">
        <v>50</v>
      </c>
      <c r="D18" s="202"/>
      <c r="E18" s="70"/>
      <c r="F18" s="51" t="s">
        <v>134</v>
      </c>
      <c r="G18" s="245">
        <f>IF(UPPER(H8)="DA",0,ROUND(H25*0.0053,2))</f>
        <v>0</v>
      </c>
      <c r="H18" s="246"/>
    </row>
    <row r="19" spans="1:8" ht="14.4" thickBot="1" x14ac:dyDescent="0.3">
      <c r="B19" s="203"/>
      <c r="C19" s="201" t="s">
        <v>51</v>
      </c>
      <c r="D19" s="204"/>
      <c r="E19" s="50"/>
      <c r="F19" s="234" t="s">
        <v>169</v>
      </c>
      <c r="G19" s="260">
        <f>IF(UPPER(H8)="DA",0,ROUND(H25*0.01,2))</f>
        <v>0</v>
      </c>
      <c r="H19" s="261"/>
    </row>
    <row r="20" spans="1:8" ht="14.4" thickBot="1" x14ac:dyDescent="0.3">
      <c r="B20" s="65"/>
      <c r="C20" s="65"/>
      <c r="D20" s="72"/>
      <c r="E20" s="55"/>
      <c r="F20" s="56"/>
      <c r="G20" s="49" t="s">
        <v>52</v>
      </c>
      <c r="H20" s="20">
        <f>IF(D19=0,0,ROUND(D18/D19,2))</f>
        <v>0</v>
      </c>
    </row>
    <row r="21" spans="1:8" ht="14.4" thickBot="1" x14ac:dyDescent="0.3">
      <c r="B21" s="253" t="s">
        <v>143</v>
      </c>
      <c r="C21" s="254"/>
      <c r="D21" s="189"/>
      <c r="E21" s="198"/>
      <c r="F21" s="200"/>
      <c r="G21" s="201" t="s">
        <v>119</v>
      </c>
      <c r="H21" s="205">
        <f>ROUND(H20*D15*D14/100,2)</f>
        <v>0</v>
      </c>
    </row>
    <row r="22" spans="1:8" ht="14.4" thickBot="1" x14ac:dyDescent="0.3">
      <c r="B22" s="254"/>
      <c r="C22" s="254"/>
      <c r="F22" s="259" t="s">
        <v>162</v>
      </c>
      <c r="G22" s="257"/>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5" t="s">
        <v>158</v>
      </c>
      <c r="B26" s="256"/>
      <c r="C26" s="257"/>
      <c r="D26" s="227">
        <f>ROUND(D27*D12,2)</f>
        <v>0</v>
      </c>
      <c r="F26" s="56"/>
      <c r="G26" s="49"/>
      <c r="H26" s="226"/>
    </row>
    <row r="27" spans="1:8" ht="17.399999999999999" customHeight="1" thickBot="1" x14ac:dyDescent="0.3">
      <c r="A27" s="255" t="s">
        <v>161</v>
      </c>
      <c r="B27" s="255"/>
      <c r="C27" s="258"/>
      <c r="D27" s="228">
        <f>IF(H3=0,0,ROUND((šifrant!A26/H3),6))</f>
        <v>0</v>
      </c>
      <c r="F27" s="56"/>
      <c r="G27" s="49"/>
      <c r="H27" s="226"/>
    </row>
    <row r="28" spans="1:8" ht="17.399999999999999" customHeight="1" thickBot="1" x14ac:dyDescent="0.3">
      <c r="B28" s="215"/>
      <c r="C28" s="191"/>
      <c r="D28" s="220"/>
      <c r="E28" s="50"/>
      <c r="F28" s="56"/>
      <c r="G28" s="49" t="s">
        <v>53</v>
      </c>
      <c r="H28" s="20">
        <f>G14+G15+G16+G17+G18+G19</f>
        <v>0</v>
      </c>
    </row>
    <row r="29" spans="1:8" ht="18" customHeight="1" thickBot="1" x14ac:dyDescent="0.3">
      <c r="F29" s="65"/>
      <c r="G29" s="73" t="s">
        <v>55</v>
      </c>
      <c r="H29" s="21">
        <f>ROUND(H25+H28,2)</f>
        <v>0</v>
      </c>
    </row>
    <row r="30" spans="1:8" ht="18.600000000000001" customHeight="1" thickBot="1" x14ac:dyDescent="0.3">
      <c r="A30" s="299" t="s">
        <v>121</v>
      </c>
      <c r="B30" s="300"/>
      <c r="C30" s="300"/>
      <c r="D30" s="300"/>
      <c r="E30" s="56"/>
      <c r="G30" s="49" t="s">
        <v>93</v>
      </c>
      <c r="H30" s="15"/>
    </row>
    <row r="31" spans="1:8" ht="14.4" thickBot="1" x14ac:dyDescent="0.3">
      <c r="A31" s="301" t="s">
        <v>122</v>
      </c>
      <c r="B31" s="302"/>
      <c r="C31" s="302"/>
      <c r="D31" s="303">
        <f>H21</f>
        <v>0</v>
      </c>
      <c r="F31" s="74"/>
      <c r="G31" s="73" t="s">
        <v>54</v>
      </c>
      <c r="H31" s="22">
        <f>H29+H30</f>
        <v>0</v>
      </c>
    </row>
    <row r="32" spans="1:8" ht="12" customHeight="1" x14ac:dyDescent="0.25">
      <c r="A32" s="302"/>
      <c r="B32" s="302"/>
      <c r="C32" s="302"/>
      <c r="D32" s="304"/>
      <c r="F32" s="74"/>
      <c r="G32" s="73"/>
      <c r="H32" s="197"/>
    </row>
    <row r="33" spans="1:9" ht="13.95" customHeight="1" x14ac:dyDescent="0.25">
      <c r="A33" s="247" t="s">
        <v>125</v>
      </c>
      <c r="B33" s="247"/>
      <c r="C33" s="247"/>
      <c r="D33" s="248">
        <f>ROUND(D21,2)</f>
        <v>0</v>
      </c>
      <c r="E33" s="50"/>
    </row>
    <row r="34" spans="1:9" ht="12.6" customHeight="1" x14ac:dyDescent="0.25">
      <c r="A34" s="247"/>
      <c r="B34" s="247"/>
      <c r="C34" s="247"/>
      <c r="D34" s="249"/>
      <c r="E34" s="50"/>
      <c r="F34" s="250" t="s">
        <v>129</v>
      </c>
      <c r="G34" s="251"/>
      <c r="H34" s="252"/>
    </row>
    <row r="35" spans="1:9" ht="15" customHeight="1" x14ac:dyDescent="0.25">
      <c r="A35" s="306" t="s">
        <v>160</v>
      </c>
      <c r="B35" s="307"/>
      <c r="C35" s="307"/>
      <c r="D35" s="308">
        <f xml:space="preserve"> ROUND(D24,2)</f>
        <v>0</v>
      </c>
      <c r="E35" s="50"/>
      <c r="F35" s="297" t="s">
        <v>124</v>
      </c>
      <c r="G35" s="298"/>
      <c r="H35" s="297" t="s">
        <v>128</v>
      </c>
    </row>
    <row r="36" spans="1:9" ht="20.25" customHeight="1" x14ac:dyDescent="0.25">
      <c r="A36" s="307"/>
      <c r="B36" s="307"/>
      <c r="C36" s="307"/>
      <c r="D36" s="309"/>
      <c r="F36" s="305"/>
      <c r="G36" s="305"/>
      <c r="H36" s="298"/>
    </row>
    <row r="37" spans="1:9" ht="24.75" customHeight="1" x14ac:dyDescent="0.25">
      <c r="A37" s="316" t="s">
        <v>166</v>
      </c>
      <c r="B37" s="317"/>
      <c r="C37" s="317"/>
      <c r="D37" s="230">
        <f xml:space="preserve"> ROUND(D27,2)</f>
        <v>0</v>
      </c>
      <c r="F37" s="318" t="s">
        <v>123</v>
      </c>
      <c r="G37" s="319"/>
      <c r="H37" s="221" t="s">
        <v>127</v>
      </c>
    </row>
    <row r="38" spans="1:9" ht="16.95" customHeight="1" x14ac:dyDescent="0.25">
      <c r="A38" s="209"/>
      <c r="B38" s="210"/>
      <c r="C38" s="207"/>
      <c r="F38" s="294" t="s">
        <v>154</v>
      </c>
      <c r="G38" s="294"/>
      <c r="H38" s="294" t="s">
        <v>156</v>
      </c>
    </row>
    <row r="39" spans="1:9" ht="7.95" customHeight="1" x14ac:dyDescent="0.25">
      <c r="A39" s="310" t="s">
        <v>126</v>
      </c>
      <c r="B39" s="295"/>
      <c r="E39" s="207"/>
      <c r="F39" s="294"/>
      <c r="G39" s="294"/>
      <c r="H39" s="294"/>
      <c r="I39" s="208"/>
    </row>
    <row r="40" spans="1:9" ht="28.2" customHeight="1" thickBot="1" x14ac:dyDescent="0.3">
      <c r="A40" s="311"/>
      <c r="B40" s="296"/>
      <c r="C40" s="312" t="s">
        <v>142</v>
      </c>
      <c r="D40" s="219"/>
      <c r="E40" s="219"/>
      <c r="F40" s="314" t="s">
        <v>163</v>
      </c>
      <c r="G40" s="315"/>
      <c r="H40" s="231" t="s">
        <v>156</v>
      </c>
    </row>
    <row r="41" spans="1:9" ht="71.400000000000006" customHeight="1" x14ac:dyDescent="0.25">
      <c r="A41" s="311"/>
      <c r="B41" s="296"/>
      <c r="C41" s="313"/>
      <c r="D41" s="285" t="s">
        <v>165</v>
      </c>
      <c r="E41" s="286"/>
      <c r="F41" s="286"/>
      <c r="G41" s="286"/>
      <c r="H41" s="287"/>
    </row>
    <row r="42" spans="1:9" x14ac:dyDescent="0.25">
      <c r="B42" s="61"/>
      <c r="D42" s="288"/>
      <c r="E42" s="289"/>
      <c r="F42" s="289"/>
      <c r="G42" s="289"/>
      <c r="H42" s="290"/>
    </row>
    <row r="43" spans="1:9" x14ac:dyDescent="0.25">
      <c r="A43" s="75" t="s">
        <v>63</v>
      </c>
      <c r="B43" s="14"/>
      <c r="D43" s="288"/>
      <c r="E43" s="289"/>
      <c r="F43" s="289"/>
      <c r="G43" s="289"/>
      <c r="H43" s="290"/>
    </row>
    <row r="44" spans="1:9" ht="78.75" customHeight="1" thickBot="1" x14ac:dyDescent="0.3">
      <c r="D44" s="291"/>
      <c r="E44" s="292"/>
      <c r="F44" s="292"/>
      <c r="G44" s="292"/>
      <c r="H44" s="293"/>
    </row>
  </sheetData>
  <sheetProtection algorithmName="SHA-512" hashValue="wqFwWwjYQZIeGI4YjzuY55Aspcxi2BXZHGgzFDCyzyG0IXWyzXti80lsDZ3u6j37xsdkvX2vyFNRFXxgUKlRKw==" saltValue="MtG1U3Nk9itd0EYYRON/zg==" spinCount="100000" sheet="1" selectLockedCells="1"/>
  <mergeCells count="42">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G19:H19"/>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0CDF09E1-E65D-4149-9603-436DC000CF09}">
      <formula1>"30,50"</formula1>
    </dataValidation>
    <dataValidation type="list" allowBlank="1" showInputMessage="1" showErrorMessage="1" sqref="C11" xr:uid="{70440EAF-22EA-41F3-8300-62947DBED5BF}">
      <formula1>"A,B"</formula1>
    </dataValidation>
    <dataValidation type="list" showInputMessage="1" showErrorMessage="1" sqref="H7:H8" xr:uid="{F517A5E4-7F57-4FBA-A39B-5D7989F5596D}">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209274-C361-4062-AEE9-EEEFA23A991B}">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2026-02-26T05:20:59Z</dcterms:modified>
</cp:coreProperties>
</file>